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P:\CAS\Resource Adequacy\WRAP\Load Forecasting\"/>
    </mc:Choice>
  </mc:AlternateContent>
  <xr:revisionPtr revIDLastSave="0" documentId="8_{12F53265-F498-419E-8887-F1A6A39D16AE}" xr6:coauthVersionLast="47" xr6:coauthVersionMax="47" xr10:uidLastSave="{00000000-0000-0000-0000-000000000000}"/>
  <bookViews>
    <workbookView minimized="1" xWindow="3420" yWindow="3420" windowWidth="21600" windowHeight="11385" firstSheet="4" activeTab="4" xr2:uid="{00000000-000D-0000-FFFF-FFFF00000000}"/>
  </bookViews>
  <sheets>
    <sheet name="Summer Instructions" sheetId="5" r:id="rId1"/>
    <sheet name="Winter Instructions" sheetId="4" r:id="rId2"/>
    <sheet name="Load Data" sheetId="3" r:id="rId3"/>
    <sheet name="S25 Forecast" sheetId="2" r:id="rId4"/>
    <sheet name="W25-26 Forecast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I4" i="1"/>
  <c r="I5" i="1"/>
  <c r="I3" i="1"/>
  <c r="J3" i="1" s="1"/>
  <c r="J4" i="1"/>
  <c r="J5" i="1"/>
  <c r="J6" i="1"/>
  <c r="J2" i="1"/>
  <c r="M3" i="2"/>
  <c r="M5" i="2"/>
  <c r="L2" i="2"/>
  <c r="M2" i="2" s="1"/>
  <c r="L3" i="2"/>
  <c r="L4" i="2"/>
  <c r="M4" i="2" s="1"/>
  <c r="L5" i="2"/>
  <c r="J2" i="2"/>
  <c r="I2" i="2"/>
  <c r="H4" i="2"/>
  <c r="H2" i="2"/>
  <c r="H5" i="2"/>
  <c r="I2" i="1"/>
  <c r="I6" i="1"/>
  <c r="G6" i="2"/>
  <c r="H3" i="2"/>
  <c r="G2" i="1"/>
  <c r="G7" i="1" s="1"/>
  <c r="H2" i="1"/>
  <c r="G3" i="1"/>
  <c r="H3" i="1"/>
  <c r="G4" i="1"/>
  <c r="H4" i="1"/>
  <c r="H7" i="1" s="1"/>
  <c r="G5" i="1"/>
  <c r="H5" i="1"/>
  <c r="G6" i="1"/>
  <c r="H6" i="1"/>
  <c r="G2" i="2"/>
  <c r="G3" i="2"/>
  <c r="G4" i="2"/>
  <c r="G5" i="2"/>
  <c r="Q14" i="3"/>
  <c r="Q15" i="3"/>
  <c r="P14" i="3"/>
  <c r="P15" i="3"/>
  <c r="F5" i="1"/>
  <c r="C2" i="2"/>
  <c r="D2" i="2"/>
  <c r="E2" i="2"/>
  <c r="F2" i="2"/>
  <c r="C3" i="2"/>
  <c r="D3" i="2"/>
  <c r="E3" i="2"/>
  <c r="F3" i="2"/>
  <c r="C4" i="2"/>
  <c r="D4" i="2"/>
  <c r="E4" i="2"/>
  <c r="F4" i="2"/>
  <c r="C5" i="2"/>
  <c r="D5" i="2"/>
  <c r="E5" i="2"/>
  <c r="F5" i="2"/>
  <c r="K3" i="2" l="1"/>
  <c r="C6" i="2"/>
  <c r="D15" i="3" l="1"/>
  <c r="E14" i="3"/>
  <c r="D2" i="1"/>
  <c r="E2" i="1"/>
  <c r="F2" i="1"/>
  <c r="F7" i="1" s="1"/>
  <c r="D3" i="1"/>
  <c r="E3" i="1"/>
  <c r="F3" i="1"/>
  <c r="D4" i="1"/>
  <c r="E4" i="1"/>
  <c r="F4" i="1"/>
  <c r="D5" i="1"/>
  <c r="E5" i="1"/>
  <c r="D6" i="1"/>
  <c r="E6" i="1"/>
  <c r="F6" i="1"/>
  <c r="J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D7" i="1" l="1"/>
  <c r="E7" i="1"/>
  <c r="K5" i="2"/>
  <c r="K2" i="2"/>
  <c r="D6" i="2"/>
  <c r="E6" i="2"/>
  <c r="F6" i="2"/>
</calcChain>
</file>

<file path=xl/sharedStrings.xml><?xml version="1.0" encoding="utf-8"?>
<sst xmlns="http://schemas.openxmlformats.org/spreadsheetml/2006/main" count="166" uniqueCount="117">
  <si>
    <t>Step #</t>
  </si>
  <si>
    <t>Instruction</t>
  </si>
  <si>
    <t>Associated Cell for Summer</t>
  </si>
  <si>
    <t>Step 1</t>
  </si>
  <si>
    <t>Determine the monthly peak from each month in the Summer season for the last five seasons</t>
  </si>
  <si>
    <t>C2:G5</t>
  </si>
  <si>
    <t>Step 2</t>
  </si>
  <si>
    <t>Calculate the maximum peak load for each of the last 5 seasons</t>
  </si>
  <si>
    <t>C6:G6</t>
  </si>
  <si>
    <t>In this example</t>
  </si>
  <si>
    <t xml:space="preserve">2018 – 3,423 MW </t>
  </si>
  <si>
    <t>C6</t>
  </si>
  <si>
    <t>2019 – 3,624 MW</t>
  </si>
  <si>
    <t>D6</t>
  </si>
  <si>
    <t>2020 – 3,286 MW</t>
  </si>
  <si>
    <t>E6</t>
  </si>
  <si>
    <t>2021 – 4,036 MW</t>
  </si>
  <si>
    <t>F6</t>
  </si>
  <si>
    <t>2022 – 3,819 MW</t>
  </si>
  <si>
    <t>G6</t>
  </si>
  <si>
    <t>Step 3</t>
  </si>
  <si>
    <t>Calculate the median of the peak loads from step 2</t>
  </si>
  <si>
    <t>J2</t>
  </si>
  <si>
    <t>In this example the median is 3,624 MW</t>
  </si>
  <si>
    <t>Step 4</t>
  </si>
  <si>
    <t>Calculate the Load Forecast Ratio</t>
  </si>
  <si>
    <t>I2,I6</t>
  </si>
  <si>
    <t>For each of the last five Summer Seasons, calculate the average  of the 5 peak loads for each month</t>
  </si>
  <si>
    <t>H2:K5</t>
  </si>
  <si>
    <t>In this Example</t>
  </si>
  <si>
    <t>June - 3,408 MW</t>
  </si>
  <si>
    <t>H2</t>
  </si>
  <si>
    <t>July - 3,429 MW</t>
  </si>
  <si>
    <t>H3</t>
  </si>
  <si>
    <t>August - 3,510 MW</t>
  </si>
  <si>
    <t>H4</t>
  </si>
  <si>
    <t>September - 2,878 MW</t>
  </si>
  <si>
    <t>H5</t>
  </si>
  <si>
    <t>Identify the maximum load value from step 4.1</t>
  </si>
  <si>
    <t>I2</t>
  </si>
  <si>
    <t>In this example the maximum load value is the August Average of 3,510 MW</t>
  </si>
  <si>
    <t>The Load Forecast Ratio for Summer Month is the result of step 4.1 divided by the value found in step 4.2</t>
  </si>
  <si>
    <t>K2:K5</t>
  </si>
  <si>
    <t>June - 0.97</t>
  </si>
  <si>
    <t>K2</t>
  </si>
  <si>
    <t>July - 0.98</t>
  </si>
  <si>
    <t>K3</t>
  </si>
  <si>
    <t>August - 1.00</t>
  </si>
  <si>
    <t>K4</t>
  </si>
  <si>
    <t>September - 0.82</t>
  </si>
  <si>
    <t>K5</t>
  </si>
  <si>
    <t>Step 5</t>
  </si>
  <si>
    <t>Multiply the Load Forecast Ratios of each Month from step 4.3 by the result of step 3. This is the Monthly P50 Peak Load Forecast</t>
  </si>
  <si>
    <t>L2:L5</t>
  </si>
  <si>
    <t>June - 0.97 * 3,624 = 3,518 MW</t>
  </si>
  <si>
    <t>L2</t>
  </si>
  <si>
    <t>July - 0.98 * 3,624 = 3,540 MW</t>
  </si>
  <si>
    <t>L3</t>
  </si>
  <si>
    <t>August - 1.00 * 3,624 = 3,624 MW</t>
  </si>
  <si>
    <t>L4</t>
  </si>
  <si>
    <t>September - 0.82 * 3,624 = 2,971 MW</t>
  </si>
  <si>
    <t>L5</t>
  </si>
  <si>
    <t>Associated Cell for Winter</t>
  </si>
  <si>
    <t>Determine the monthly peak from each month in the Winter season for the last five seasons</t>
  </si>
  <si>
    <t>D2:H6</t>
  </si>
  <si>
    <t>D7:H7</t>
  </si>
  <si>
    <t xml:space="preserve">2017/2018 – 4,297 MW </t>
  </si>
  <si>
    <t>D7</t>
  </si>
  <si>
    <t>2018/2019 – 4,498 MW</t>
  </si>
  <si>
    <t>E7</t>
  </si>
  <si>
    <t>2019/2020 – 3,902 MW</t>
  </si>
  <si>
    <t>F7</t>
  </si>
  <si>
    <t>2020/2021 – 4,182 MW</t>
  </si>
  <si>
    <t>G7</t>
  </si>
  <si>
    <t>2021/2022 – 4,748 MW</t>
  </si>
  <si>
    <t>H7</t>
  </si>
  <si>
    <t>The Monthly P50 Peak Load Forecast for the Super Peak Months is the median of the peak loads from step 2</t>
  </si>
  <si>
    <t>I3:I5</t>
  </si>
  <si>
    <t>In this example for the Super Peak P50 is 4,297 MW</t>
  </si>
  <si>
    <t>The monthly P50 Peak Load Forecasts for November and March are the median of the respect load values from step 1</t>
  </si>
  <si>
    <t>November - 3,786 MW</t>
  </si>
  <si>
    <t>March - 3,820 MW</t>
  </si>
  <si>
    <t>I6</t>
  </si>
  <si>
    <t>entity</t>
  </si>
  <si>
    <t>month</t>
  </si>
  <si>
    <t>ABC</t>
  </si>
  <si>
    <t>winter</t>
  </si>
  <si>
    <t>summer</t>
  </si>
  <si>
    <t>season</t>
  </si>
  <si>
    <t>Month</t>
  </si>
  <si>
    <t>Season</t>
  </si>
  <si>
    <t>Monthly Average of Peak Loads</t>
  </si>
  <si>
    <t>Maximum Monthly Average of Peak Loads</t>
  </si>
  <si>
    <t>Median of Maximum of Peak Loads</t>
  </si>
  <si>
    <t>Load Forecast Ratio</t>
  </si>
  <si>
    <t>2025 Monthly P50 Peak Load Forecast - Unadjusted</t>
  </si>
  <si>
    <t>2025 Monthly P50 Peak Load Forecast - Adjusted for Load Growth</t>
  </si>
  <si>
    <t>June</t>
  </si>
  <si>
    <t>Summer</t>
  </si>
  <si>
    <t>July</t>
  </si>
  <si>
    <t>August</t>
  </si>
  <si>
    <t>September</t>
  </si>
  <si>
    <t>Maximum</t>
  </si>
  <si>
    <t>2019/2020</t>
  </si>
  <si>
    <t>2020/2021</t>
  </si>
  <si>
    <t>2021/2022</t>
  </si>
  <si>
    <t>2022/2023</t>
  </si>
  <si>
    <t>2023/2024</t>
  </si>
  <si>
    <t>2025/2026 Monthly P50 Peak Load Forecast - Unadjusted</t>
  </si>
  <si>
    <t>2025/2026 Monthly P50 Peak Load Forecast - Adjusted for Load Growth</t>
  </si>
  <si>
    <t>November</t>
  </si>
  <si>
    <t>Winter</t>
  </si>
  <si>
    <t>Seasonal
Peak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</si>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</sst>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1" fillId="3" borderId="0" xfId="0" applyFont="1" applyFill="1"/>
    <xf numFmtId="0" fontId="1" fillId="0" borderId="0" xfId="0" applyFont="1" applyAlignment="1">
      <alignment wrapText="1"/>
    </xf>
    <xf numFmtId="1" fontId="1" fillId="2" borderId="0" xfId="0" applyNumberFormat="1" applyFont="1" applyFill="1"/>
    <xf numFmtId="0" fontId="0" fillId="6" borderId="0" xfId="0" applyFill="1"/>
    <xf numFmtId="0" fontId="4" fillId="0" borderId="0" xfId="0" applyFont="1"/>
    <xf numFmtId="1" fontId="5" fillId="2" borderId="0" xfId="0" applyNumberFormat="1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0" fillId="6" borderId="0" xfId="0" applyNumberFormat="1" applyFill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" fontId="0" fillId="0" borderId="1" xfId="0" applyNumberFormat="1" applyBorder="1"/>
    <xf numFmtId="1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1" fontId="3" fillId="6" borderId="2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/>
    </xf>
    <xf numFmtId="1" fontId="7" fillId="6" borderId="0" xfId="0" applyNumberFormat="1" applyFont="1" applyFill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8" fillId="6" borderId="0" xfId="0" applyNumberFormat="1" applyFont="1" applyFill="1" applyAlignment="1">
      <alignment horizontal="center"/>
    </xf>
    <xf numFmtId="2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F5D3-DCC5-4313-AEDE-F26CF90281F2}">
  <dimension ref="A1:C32"/>
  <sheetViews>
    <sheetView workbookViewId="0">
      <selection activeCell="B30" sqref="B30"/>
    </sheetView>
  </sheetViews>
  <sheetFormatPr defaultRowHeight="15"/>
  <cols>
    <col min="1" max="1" width="6.85546875" bestFit="1" customWidth="1"/>
    <col min="2" max="2" width="117" bestFit="1" customWidth="1"/>
    <col min="3" max="3" width="24.425781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8</v>
      </c>
    </row>
    <row r="4" spans="1:3">
      <c r="B4" t="s">
        <v>9</v>
      </c>
    </row>
    <row r="5" spans="1:3">
      <c r="B5" t="s">
        <v>10</v>
      </c>
      <c r="C5" t="s">
        <v>11</v>
      </c>
    </row>
    <row r="6" spans="1:3">
      <c r="B6" t="s">
        <v>12</v>
      </c>
      <c r="C6" t="s">
        <v>13</v>
      </c>
    </row>
    <row r="7" spans="1:3">
      <c r="B7" t="s">
        <v>14</v>
      </c>
      <c r="C7" t="s">
        <v>15</v>
      </c>
    </row>
    <row r="8" spans="1:3">
      <c r="B8" t="s">
        <v>16</v>
      </c>
      <c r="C8" t="s">
        <v>17</v>
      </c>
    </row>
    <row r="9" spans="1:3">
      <c r="B9" t="s">
        <v>18</v>
      </c>
      <c r="C9" t="s">
        <v>19</v>
      </c>
    </row>
    <row r="10" spans="1:3">
      <c r="A10" t="s">
        <v>20</v>
      </c>
      <c r="B10" s="21" t="s">
        <v>21</v>
      </c>
      <c r="C10" t="s">
        <v>22</v>
      </c>
    </row>
    <row r="11" spans="1:3">
      <c r="B11" t="s">
        <v>23</v>
      </c>
      <c r="C11" t="s">
        <v>22</v>
      </c>
    </row>
    <row r="12" spans="1:3">
      <c r="A12" t="s">
        <v>24</v>
      </c>
      <c r="B12" s="21" t="s">
        <v>25</v>
      </c>
      <c r="C12" t="s">
        <v>26</v>
      </c>
    </row>
    <row r="13" spans="1:3">
      <c r="A13">
        <v>4.0999999999999996</v>
      </c>
      <c r="B13" t="s">
        <v>27</v>
      </c>
      <c r="C13" t="s">
        <v>28</v>
      </c>
    </row>
    <row r="14" spans="1:3">
      <c r="B14" s="21" t="s">
        <v>29</v>
      </c>
    </row>
    <row r="15" spans="1:3">
      <c r="B15" t="s">
        <v>30</v>
      </c>
      <c r="C15" t="s">
        <v>31</v>
      </c>
    </row>
    <row r="16" spans="1:3">
      <c r="B16" t="s">
        <v>32</v>
      </c>
      <c r="C16" t="s">
        <v>33</v>
      </c>
    </row>
    <row r="17" spans="1:3">
      <c r="B17" t="s">
        <v>34</v>
      </c>
      <c r="C17" t="s">
        <v>35</v>
      </c>
    </row>
    <row r="18" spans="1:3">
      <c r="B18" t="s">
        <v>36</v>
      </c>
      <c r="C18" t="s">
        <v>37</v>
      </c>
    </row>
    <row r="19" spans="1:3">
      <c r="A19">
        <v>4.2</v>
      </c>
      <c r="B19" t="s">
        <v>38</v>
      </c>
      <c r="C19" t="s">
        <v>39</v>
      </c>
    </row>
    <row r="20" spans="1:3">
      <c r="B20" t="s">
        <v>40</v>
      </c>
      <c r="C20" t="s">
        <v>39</v>
      </c>
    </row>
    <row r="21" spans="1:3">
      <c r="A21">
        <v>4.3</v>
      </c>
      <c r="B21" t="s">
        <v>41</v>
      </c>
      <c r="C21" t="s">
        <v>42</v>
      </c>
    </row>
    <row r="22" spans="1:3">
      <c r="B22" t="s">
        <v>9</v>
      </c>
    </row>
    <row r="23" spans="1:3">
      <c r="B23" t="s">
        <v>43</v>
      </c>
      <c r="C23" t="s">
        <v>44</v>
      </c>
    </row>
    <row r="24" spans="1:3">
      <c r="B24" t="s">
        <v>45</v>
      </c>
      <c r="C24" t="s">
        <v>46</v>
      </c>
    </row>
    <row r="25" spans="1:3">
      <c r="B25" t="s">
        <v>47</v>
      </c>
      <c r="C25" t="s">
        <v>48</v>
      </c>
    </row>
    <row r="26" spans="1:3">
      <c r="B26" t="s">
        <v>49</v>
      </c>
      <c r="C26" t="s">
        <v>50</v>
      </c>
    </row>
    <row r="27" spans="1:3">
      <c r="A27" t="s">
        <v>51</v>
      </c>
      <c r="B27" t="s">
        <v>52</v>
      </c>
      <c r="C27" t="s">
        <v>53</v>
      </c>
    </row>
    <row r="28" spans="1:3">
      <c r="B28" t="s">
        <v>9</v>
      </c>
    </row>
    <row r="29" spans="1:3">
      <c r="B29" t="s">
        <v>54</v>
      </c>
      <c r="C29" t="s">
        <v>55</v>
      </c>
    </row>
    <row r="30" spans="1:3">
      <c r="B30" t="s">
        <v>56</v>
      </c>
      <c r="C30" t="s">
        <v>57</v>
      </c>
    </row>
    <row r="31" spans="1:3">
      <c r="B31" t="s">
        <v>58</v>
      </c>
      <c r="C31" t="s">
        <v>59</v>
      </c>
    </row>
    <row r="32" spans="1:3">
      <c r="B32" t="s">
        <v>60</v>
      </c>
      <c r="C32" t="s">
        <v>61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47A5-C971-4BE0-9AF3-75740136DDFC}">
  <dimension ref="A1:C15"/>
  <sheetViews>
    <sheetView workbookViewId="0">
      <selection sqref="A1:C15"/>
    </sheetView>
  </sheetViews>
  <sheetFormatPr defaultRowHeight="15"/>
  <cols>
    <col min="1" max="1" width="6.85546875" bestFit="1" customWidth="1"/>
    <col min="2" max="2" width="84.42578125" bestFit="1" customWidth="1"/>
    <col min="3" max="3" width="24.42578125" bestFit="1" customWidth="1"/>
  </cols>
  <sheetData>
    <row r="1" spans="1:3">
      <c r="A1" t="s">
        <v>0</v>
      </c>
      <c r="B1" t="s">
        <v>1</v>
      </c>
      <c r="C1" t="s">
        <v>62</v>
      </c>
    </row>
    <row r="2" spans="1:3">
      <c r="A2" t="s">
        <v>3</v>
      </c>
      <c r="B2" t="s">
        <v>63</v>
      </c>
      <c r="C2" t="s">
        <v>64</v>
      </c>
    </row>
    <row r="3" spans="1:3">
      <c r="A3" t="s">
        <v>6</v>
      </c>
      <c r="B3" t="s">
        <v>7</v>
      </c>
      <c r="C3" t="s">
        <v>65</v>
      </c>
    </row>
    <row r="4" spans="1:3">
      <c r="B4" t="s">
        <v>9</v>
      </c>
    </row>
    <row r="5" spans="1:3">
      <c r="B5" t="s">
        <v>66</v>
      </c>
      <c r="C5" t="s">
        <v>67</v>
      </c>
    </row>
    <row r="6" spans="1:3">
      <c r="B6" t="s">
        <v>68</v>
      </c>
      <c r="C6" t="s">
        <v>69</v>
      </c>
    </row>
    <row r="7" spans="1:3">
      <c r="B7" t="s">
        <v>70</v>
      </c>
      <c r="C7" t="s">
        <v>71</v>
      </c>
    </row>
    <row r="8" spans="1:3">
      <c r="B8" t="s">
        <v>72</v>
      </c>
      <c r="C8" t="s">
        <v>73</v>
      </c>
    </row>
    <row r="9" spans="1:3">
      <c r="B9" t="s">
        <v>74</v>
      </c>
      <c r="C9" t="s">
        <v>75</v>
      </c>
    </row>
    <row r="10" spans="1:3" ht="30">
      <c r="A10" t="s">
        <v>20</v>
      </c>
      <c r="B10" s="21" t="s">
        <v>76</v>
      </c>
      <c r="C10" t="s">
        <v>77</v>
      </c>
    </row>
    <row r="11" spans="1:3">
      <c r="B11" t="s">
        <v>78</v>
      </c>
      <c r="C11" t="s">
        <v>77</v>
      </c>
    </row>
    <row r="12" spans="1:3" ht="30">
      <c r="A12" t="s">
        <v>24</v>
      </c>
      <c r="B12" s="21" t="s">
        <v>79</v>
      </c>
      <c r="C12" t="s">
        <v>26</v>
      </c>
    </row>
    <row r="13" spans="1:3">
      <c r="B13" t="s">
        <v>9</v>
      </c>
    </row>
    <row r="14" spans="1:3">
      <c r="B14" s="21" t="s">
        <v>80</v>
      </c>
      <c r="C14" t="s">
        <v>39</v>
      </c>
    </row>
    <row r="15" spans="1:3">
      <c r="B15" t="s">
        <v>81</v>
      </c>
      <c r="C15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A112-3AA0-4CCE-B345-0FB62886FA2B}">
  <dimension ref="A1:T15"/>
  <sheetViews>
    <sheetView workbookViewId="0">
      <selection activeCell="D30" sqref="D30"/>
    </sheetView>
  </sheetViews>
  <sheetFormatPr defaultRowHeight="15"/>
  <sheetData>
    <row r="1" spans="1:20">
      <c r="A1" s="3" t="s">
        <v>83</v>
      </c>
      <c r="B1" s="3" t="s">
        <v>84</v>
      </c>
      <c r="C1" s="3"/>
      <c r="D1" s="3">
        <v>2011</v>
      </c>
      <c r="E1" s="3">
        <v>2012</v>
      </c>
      <c r="F1" s="3">
        <v>2013</v>
      </c>
      <c r="G1" s="3">
        <v>2014</v>
      </c>
      <c r="H1" s="3">
        <v>2015</v>
      </c>
      <c r="I1" s="3">
        <v>2016</v>
      </c>
      <c r="J1" s="3">
        <v>2017</v>
      </c>
      <c r="K1" s="3">
        <v>2018</v>
      </c>
      <c r="L1" s="3">
        <v>2019</v>
      </c>
      <c r="M1" s="3">
        <v>2020</v>
      </c>
      <c r="N1" s="3">
        <v>2021</v>
      </c>
      <c r="O1" s="3">
        <v>2022</v>
      </c>
      <c r="P1" s="3">
        <v>2023</v>
      </c>
      <c r="Q1" s="3">
        <v>2024</v>
      </c>
    </row>
    <row r="2" spans="1:20">
      <c r="A2" t="s">
        <v>85</v>
      </c>
      <c r="B2" s="1">
        <v>1</v>
      </c>
      <c r="C2" s="1" t="s">
        <v>86</v>
      </c>
      <c r="D2" s="1">
        <v>4101</v>
      </c>
      <c r="E2" s="1">
        <v>4328</v>
      </c>
      <c r="F2" s="1">
        <v>4226</v>
      </c>
      <c r="G2" s="1">
        <v>3973</v>
      </c>
      <c r="H2" s="1">
        <v>3833</v>
      </c>
      <c r="I2" s="1">
        <v>4101</v>
      </c>
      <c r="J2" s="1">
        <v>4326</v>
      </c>
      <c r="K2" s="1">
        <v>3954</v>
      </c>
      <c r="L2" s="1">
        <v>3833</v>
      </c>
      <c r="M2" s="1">
        <v>3866</v>
      </c>
      <c r="N2" s="1">
        <v>3833</v>
      </c>
      <c r="O2" s="1">
        <v>4187</v>
      </c>
      <c r="P2" s="1">
        <v>3973</v>
      </c>
      <c r="Q2" s="1">
        <v>4326</v>
      </c>
      <c r="R2" s="1"/>
      <c r="T2" s="1"/>
    </row>
    <row r="3" spans="1:20">
      <c r="A3" t="s">
        <v>85</v>
      </c>
      <c r="B3" s="1">
        <v>2</v>
      </c>
      <c r="C3" s="1" t="s">
        <v>86</v>
      </c>
      <c r="D3" s="1">
        <v>3649</v>
      </c>
      <c r="E3" s="1">
        <v>3997</v>
      </c>
      <c r="F3" s="1">
        <v>3799</v>
      </c>
      <c r="G3" s="1">
        <v>4637</v>
      </c>
      <c r="H3" s="1">
        <v>4182</v>
      </c>
      <c r="I3" s="1">
        <v>3649</v>
      </c>
      <c r="J3" s="1">
        <v>4317</v>
      </c>
      <c r="K3" s="1">
        <v>4206</v>
      </c>
      <c r="L3" s="1">
        <v>4498</v>
      </c>
      <c r="M3" s="1">
        <v>3680</v>
      </c>
      <c r="N3" s="1">
        <v>4182</v>
      </c>
      <c r="O3" s="1">
        <v>4323</v>
      </c>
      <c r="P3" s="1">
        <v>4206</v>
      </c>
      <c r="Q3" s="1">
        <v>3997</v>
      </c>
      <c r="R3" s="1"/>
      <c r="T3" s="1"/>
    </row>
    <row r="4" spans="1:20">
      <c r="A4" t="s">
        <v>85</v>
      </c>
      <c r="B4" s="1">
        <v>3</v>
      </c>
      <c r="C4" s="1" t="s">
        <v>86</v>
      </c>
      <c r="D4" s="1">
        <v>3615</v>
      </c>
      <c r="E4" s="1">
        <v>3900</v>
      </c>
      <c r="F4" s="1">
        <v>3761</v>
      </c>
      <c r="G4" s="1">
        <v>3542</v>
      </c>
      <c r="H4" s="1">
        <v>3697</v>
      </c>
      <c r="I4" s="1">
        <v>3615</v>
      </c>
      <c r="J4" s="1">
        <v>3855</v>
      </c>
      <c r="K4" s="1">
        <v>3675</v>
      </c>
      <c r="L4" s="1">
        <v>4132</v>
      </c>
      <c r="M4" s="1">
        <v>3790</v>
      </c>
      <c r="N4" s="1">
        <v>3820</v>
      </c>
      <c r="O4" s="1">
        <v>3910</v>
      </c>
      <c r="P4" s="1">
        <v>4132</v>
      </c>
      <c r="Q4" s="1">
        <v>3790</v>
      </c>
      <c r="R4" s="1"/>
      <c r="T4" s="1"/>
    </row>
    <row r="5" spans="1:20">
      <c r="A5" t="s">
        <v>85</v>
      </c>
      <c r="B5" s="1">
        <v>4</v>
      </c>
      <c r="C5" s="1"/>
      <c r="D5" s="1">
        <v>2915</v>
      </c>
      <c r="E5" s="1">
        <v>3345</v>
      </c>
      <c r="F5" s="1">
        <v>3284</v>
      </c>
      <c r="G5" s="1">
        <v>3061</v>
      </c>
      <c r="H5" s="1">
        <v>3383</v>
      </c>
      <c r="I5" s="1">
        <v>2915</v>
      </c>
      <c r="J5" s="1">
        <v>3535</v>
      </c>
      <c r="K5" s="1">
        <v>3421</v>
      </c>
      <c r="L5" s="1">
        <v>3106</v>
      </c>
      <c r="M5" s="1">
        <v>3279</v>
      </c>
      <c r="N5" s="1">
        <v>3383</v>
      </c>
      <c r="O5" s="1">
        <v>3222</v>
      </c>
      <c r="P5" s="1">
        <v>3542</v>
      </c>
      <c r="Q5" s="1">
        <v>3383</v>
      </c>
      <c r="R5" s="1"/>
      <c r="T5" s="1"/>
    </row>
    <row r="6" spans="1:20">
      <c r="A6" t="s">
        <v>85</v>
      </c>
      <c r="B6" s="1">
        <v>5</v>
      </c>
      <c r="C6" s="1"/>
      <c r="D6" s="1">
        <v>2809</v>
      </c>
      <c r="E6" s="1">
        <v>3010</v>
      </c>
      <c r="F6" s="1">
        <v>3121</v>
      </c>
      <c r="G6" s="1">
        <v>2194</v>
      </c>
      <c r="H6" s="1">
        <v>2697</v>
      </c>
      <c r="I6" s="1">
        <v>2809</v>
      </c>
      <c r="J6" s="1">
        <v>3080</v>
      </c>
      <c r="K6" s="1">
        <v>2885</v>
      </c>
      <c r="L6" s="1">
        <v>2809</v>
      </c>
      <c r="M6" s="1">
        <v>2783</v>
      </c>
      <c r="N6" s="1">
        <v>2697</v>
      </c>
      <c r="O6" s="1">
        <v>3029</v>
      </c>
      <c r="P6" s="1">
        <v>3121</v>
      </c>
      <c r="Q6" s="1">
        <v>3010</v>
      </c>
      <c r="R6" s="1"/>
      <c r="T6" s="1"/>
    </row>
    <row r="7" spans="1:20">
      <c r="A7" t="s">
        <v>85</v>
      </c>
      <c r="B7" s="1">
        <v>6</v>
      </c>
      <c r="C7" s="1" t="s">
        <v>87</v>
      </c>
      <c r="D7" s="1">
        <v>3138</v>
      </c>
      <c r="E7" s="1">
        <v>2722</v>
      </c>
      <c r="F7" s="1">
        <v>2878</v>
      </c>
      <c r="G7" s="1">
        <v>2677</v>
      </c>
      <c r="H7" s="1">
        <v>4036</v>
      </c>
      <c r="I7" s="1">
        <v>3138</v>
      </c>
      <c r="J7" s="1">
        <v>2679</v>
      </c>
      <c r="K7" s="1">
        <v>3161</v>
      </c>
      <c r="L7" s="1">
        <v>3138</v>
      </c>
      <c r="M7" s="1">
        <v>3225</v>
      </c>
      <c r="N7" s="1">
        <v>4036</v>
      </c>
      <c r="O7" s="1">
        <v>3478</v>
      </c>
      <c r="P7" s="1">
        <v>3225</v>
      </c>
      <c r="Q7" s="1">
        <v>4036</v>
      </c>
      <c r="R7" s="1"/>
      <c r="T7" s="1"/>
    </row>
    <row r="8" spans="1:20">
      <c r="A8" t="s">
        <v>85</v>
      </c>
      <c r="B8" s="1">
        <v>7</v>
      </c>
      <c r="C8" s="1" t="s">
        <v>87</v>
      </c>
      <c r="D8" s="1">
        <v>3163</v>
      </c>
      <c r="E8" s="1">
        <v>2820</v>
      </c>
      <c r="F8" s="1">
        <v>3147</v>
      </c>
      <c r="G8" s="1">
        <v>3123</v>
      </c>
      <c r="H8" s="1">
        <v>3470</v>
      </c>
      <c r="I8" s="1">
        <v>3163</v>
      </c>
      <c r="J8" s="1">
        <v>2795</v>
      </c>
      <c r="K8" s="1">
        <v>3407</v>
      </c>
      <c r="L8" s="1">
        <v>3163</v>
      </c>
      <c r="M8" s="1">
        <v>3286</v>
      </c>
      <c r="N8" s="1">
        <v>3470</v>
      </c>
      <c r="O8" s="1">
        <v>3819</v>
      </c>
      <c r="P8" s="1">
        <v>2795</v>
      </c>
      <c r="Q8" s="1">
        <v>3407</v>
      </c>
      <c r="R8" s="1"/>
      <c r="T8" s="1"/>
    </row>
    <row r="9" spans="1:20">
      <c r="A9" t="s">
        <v>85</v>
      </c>
      <c r="B9" s="1">
        <v>8</v>
      </c>
      <c r="C9" s="1" t="s">
        <v>87</v>
      </c>
      <c r="D9" s="1">
        <v>3266</v>
      </c>
      <c r="E9" s="1">
        <v>3204</v>
      </c>
      <c r="F9" s="1">
        <v>2973</v>
      </c>
      <c r="G9" s="1">
        <v>3288</v>
      </c>
      <c r="H9" s="1">
        <v>3729</v>
      </c>
      <c r="I9" s="1">
        <v>3266</v>
      </c>
      <c r="J9" s="1">
        <v>2917</v>
      </c>
      <c r="K9" s="1">
        <v>3423</v>
      </c>
      <c r="L9" s="1">
        <v>3624</v>
      </c>
      <c r="M9" s="1">
        <v>3179</v>
      </c>
      <c r="N9" s="1">
        <v>3729</v>
      </c>
      <c r="O9" s="1">
        <v>3597</v>
      </c>
      <c r="P9" s="1">
        <v>3288</v>
      </c>
      <c r="Q9" s="1">
        <v>3288</v>
      </c>
      <c r="R9" s="1"/>
      <c r="T9" s="1"/>
    </row>
    <row r="10" spans="1:20">
      <c r="A10" t="s">
        <v>85</v>
      </c>
      <c r="B10" s="1">
        <v>9</v>
      </c>
      <c r="C10" s="1" t="s">
        <v>87</v>
      </c>
      <c r="D10" s="1">
        <v>2706</v>
      </c>
      <c r="E10" s="1">
        <v>2847</v>
      </c>
      <c r="F10" s="1">
        <v>3028</v>
      </c>
      <c r="G10" s="1">
        <v>3017</v>
      </c>
      <c r="H10" s="1">
        <v>2935</v>
      </c>
      <c r="I10" s="1">
        <v>2706</v>
      </c>
      <c r="J10" s="1">
        <v>2959</v>
      </c>
      <c r="K10" s="1">
        <v>2827</v>
      </c>
      <c r="L10" s="1">
        <v>2827</v>
      </c>
      <c r="M10" s="1">
        <v>2756</v>
      </c>
      <c r="N10" s="1">
        <v>2935</v>
      </c>
      <c r="O10" s="1">
        <v>3044</v>
      </c>
      <c r="P10" s="1">
        <v>2959</v>
      </c>
      <c r="Q10" s="1">
        <v>3017</v>
      </c>
      <c r="R10" s="1"/>
      <c r="T10" s="1"/>
    </row>
    <row r="11" spans="1:20">
      <c r="A11" t="s">
        <v>85</v>
      </c>
      <c r="B11" s="1">
        <v>10</v>
      </c>
      <c r="C11" s="1"/>
      <c r="D11" s="1">
        <v>3085</v>
      </c>
      <c r="E11" s="1">
        <v>3452</v>
      </c>
      <c r="F11" s="1">
        <v>3415</v>
      </c>
      <c r="G11" s="1">
        <v>2993</v>
      </c>
      <c r="H11" s="1">
        <v>3259</v>
      </c>
      <c r="I11" s="1">
        <v>3085</v>
      </c>
      <c r="J11" s="1">
        <v>3315</v>
      </c>
      <c r="K11" s="1">
        <v>3040</v>
      </c>
      <c r="L11" s="1">
        <v>3757</v>
      </c>
      <c r="M11" s="1">
        <v>3001</v>
      </c>
      <c r="N11" s="1">
        <v>3259</v>
      </c>
      <c r="O11" s="1">
        <v>3072</v>
      </c>
      <c r="P11" s="1">
        <v>3072</v>
      </c>
      <c r="Q11" s="1">
        <v>3259</v>
      </c>
      <c r="R11" s="1"/>
      <c r="T11" s="1"/>
    </row>
    <row r="12" spans="1:20">
      <c r="A12" t="s">
        <v>85</v>
      </c>
      <c r="B12" s="1">
        <v>11</v>
      </c>
      <c r="C12" s="1" t="s">
        <v>86</v>
      </c>
      <c r="D12" s="1">
        <v>3709</v>
      </c>
      <c r="E12" s="1">
        <v>3812</v>
      </c>
      <c r="F12" s="1">
        <v>3955</v>
      </c>
      <c r="G12" s="1">
        <v>4048</v>
      </c>
      <c r="H12" s="1">
        <v>4155</v>
      </c>
      <c r="I12" s="1">
        <v>3709</v>
      </c>
      <c r="J12" s="1">
        <v>3874</v>
      </c>
      <c r="K12" s="1">
        <v>3644</v>
      </c>
      <c r="L12" s="1">
        <v>3786</v>
      </c>
      <c r="M12" s="1">
        <v>4155</v>
      </c>
      <c r="N12" s="1">
        <v>3628</v>
      </c>
      <c r="O12" s="1">
        <v>4114</v>
      </c>
      <c r="P12" s="1">
        <v>4155</v>
      </c>
      <c r="Q12" s="1">
        <v>3644</v>
      </c>
      <c r="R12" s="1"/>
      <c r="T12" s="1"/>
    </row>
    <row r="13" spans="1:20">
      <c r="A13" t="s">
        <v>85</v>
      </c>
      <c r="B13" s="1">
        <v>12</v>
      </c>
      <c r="C13" s="1" t="s">
        <v>86</v>
      </c>
      <c r="D13" s="1">
        <v>4297</v>
      </c>
      <c r="E13" s="1">
        <v>4172</v>
      </c>
      <c r="F13" s="1">
        <v>4543</v>
      </c>
      <c r="G13" s="1">
        <v>4298</v>
      </c>
      <c r="H13" s="1">
        <v>4047</v>
      </c>
      <c r="I13" s="1">
        <v>4317</v>
      </c>
      <c r="J13" s="1">
        <v>4297</v>
      </c>
      <c r="K13" s="1">
        <v>4132</v>
      </c>
      <c r="L13" s="1">
        <v>3902</v>
      </c>
      <c r="M13" s="1">
        <v>3924</v>
      </c>
      <c r="N13" s="1">
        <v>4748</v>
      </c>
      <c r="O13" s="1">
        <v>4807</v>
      </c>
      <c r="P13" s="1">
        <v>4297</v>
      </c>
      <c r="Q13" s="1">
        <v>4047</v>
      </c>
      <c r="R13" s="1"/>
    </row>
    <row r="14" spans="1:20">
      <c r="A14" t="s">
        <v>85</v>
      </c>
      <c r="B14" s="2" t="s">
        <v>88</v>
      </c>
      <c r="C14" s="2" t="s">
        <v>86</v>
      </c>
      <c r="D14" s="2"/>
      <c r="E14" s="2">
        <f t="shared" ref="E14:Q14" si="0">MAX(E2:E4,D12:D13)</f>
        <v>4328</v>
      </c>
      <c r="F14" s="2">
        <f t="shared" si="0"/>
        <v>4226</v>
      </c>
      <c r="G14" s="2">
        <f t="shared" si="0"/>
        <v>4637</v>
      </c>
      <c r="H14" s="2">
        <f t="shared" si="0"/>
        <v>4298</v>
      </c>
      <c r="I14" s="2">
        <f t="shared" si="0"/>
        <v>4155</v>
      </c>
      <c r="J14" s="2">
        <f t="shared" si="0"/>
        <v>4326</v>
      </c>
      <c r="K14" s="2">
        <f t="shared" si="0"/>
        <v>4297</v>
      </c>
      <c r="L14" s="2">
        <f t="shared" si="0"/>
        <v>4498</v>
      </c>
      <c r="M14" s="2">
        <f t="shared" si="0"/>
        <v>3902</v>
      </c>
      <c r="N14" s="2">
        <f t="shared" si="0"/>
        <v>4182</v>
      </c>
      <c r="O14" s="2">
        <f t="shared" si="0"/>
        <v>4748</v>
      </c>
      <c r="P14" s="2">
        <f t="shared" si="0"/>
        <v>4807</v>
      </c>
      <c r="Q14" s="2">
        <f t="shared" si="0"/>
        <v>4326</v>
      </c>
    </row>
    <row r="15" spans="1:20">
      <c r="A15" t="s">
        <v>85</v>
      </c>
      <c r="B15" s="2" t="s">
        <v>88</v>
      </c>
      <c r="C15" s="2" t="s">
        <v>87</v>
      </c>
      <c r="D15" s="2">
        <f t="shared" ref="D15:O15" si="1">MAX(D7:D10)</f>
        <v>3266</v>
      </c>
      <c r="E15" s="2">
        <f t="shared" si="1"/>
        <v>3204</v>
      </c>
      <c r="F15" s="2">
        <f t="shared" si="1"/>
        <v>3147</v>
      </c>
      <c r="G15" s="2">
        <f t="shared" si="1"/>
        <v>3288</v>
      </c>
      <c r="H15" s="2">
        <f t="shared" si="1"/>
        <v>4036</v>
      </c>
      <c r="I15" s="2">
        <f t="shared" si="1"/>
        <v>3266</v>
      </c>
      <c r="J15" s="2">
        <f t="shared" si="1"/>
        <v>2959</v>
      </c>
      <c r="K15" s="2">
        <f t="shared" si="1"/>
        <v>3423</v>
      </c>
      <c r="L15" s="2">
        <f t="shared" si="1"/>
        <v>3624</v>
      </c>
      <c r="M15" s="2">
        <f t="shared" si="1"/>
        <v>3286</v>
      </c>
      <c r="N15" s="2">
        <f t="shared" si="1"/>
        <v>4036</v>
      </c>
      <c r="O15" s="2">
        <f t="shared" si="1"/>
        <v>3819</v>
      </c>
      <c r="P15" s="2">
        <f t="shared" ref="P15:Q15" si="2">MAX(P7:P10)</f>
        <v>3288</v>
      </c>
      <c r="Q15" s="2">
        <f t="shared" si="2"/>
        <v>4036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B48E-87AF-4286-ABC3-23D0B7A9914A}">
  <dimension ref="A1:O12"/>
  <sheetViews>
    <sheetView topLeftCell="B1" workbookViewId="0">
      <selection activeCell="L15" sqref="L15"/>
    </sheetView>
  </sheetViews>
  <sheetFormatPr defaultRowHeight="15"/>
  <cols>
    <col min="1" max="1" width="10.85546875" bestFit="1" customWidth="1"/>
    <col min="8" max="8" width="8.5703125" bestFit="1" customWidth="1"/>
    <col min="9" max="9" width="10.85546875" customWidth="1"/>
    <col min="10" max="10" width="12" customWidth="1"/>
    <col min="11" max="11" width="9.42578125" customWidth="1"/>
    <col min="12" max="12" width="13.5703125" customWidth="1"/>
    <col min="13" max="13" width="19.7109375" customWidth="1"/>
  </cols>
  <sheetData>
    <row r="1" spans="1:15" ht="60.75" thickBot="1">
      <c r="A1" s="11" t="s">
        <v>89</v>
      </c>
      <c r="B1" s="11" t="s">
        <v>90</v>
      </c>
      <c r="C1" s="12">
        <v>2019</v>
      </c>
      <c r="D1" s="12">
        <v>2020</v>
      </c>
      <c r="E1" s="12">
        <v>2021</v>
      </c>
      <c r="F1" s="12">
        <v>2022</v>
      </c>
      <c r="G1" s="12">
        <v>2023</v>
      </c>
      <c r="H1" s="13" t="s">
        <v>91</v>
      </c>
      <c r="I1" s="13" t="s">
        <v>92</v>
      </c>
      <c r="J1" s="13" t="s">
        <v>93</v>
      </c>
      <c r="K1" s="13" t="s">
        <v>94</v>
      </c>
      <c r="L1" s="13" t="s">
        <v>95</v>
      </c>
      <c r="M1" s="13" t="s">
        <v>96</v>
      </c>
      <c r="O1" s="4"/>
    </row>
    <row r="2" spans="1:15">
      <c r="A2" s="1" t="s">
        <v>97</v>
      </c>
      <c r="B2" s="1" t="s">
        <v>98</v>
      </c>
      <c r="C2" s="9">
        <f>'Load Data'!L7</f>
        <v>3138</v>
      </c>
      <c r="D2" s="9">
        <f>'Load Data'!M7</f>
        <v>3225</v>
      </c>
      <c r="E2" s="9">
        <f>'Load Data'!N7</f>
        <v>4036</v>
      </c>
      <c r="F2" s="9">
        <f>'Load Data'!O7</f>
        <v>3478</v>
      </c>
      <c r="G2" s="9">
        <f>'Load Data'!P7</f>
        <v>3225</v>
      </c>
      <c r="H2" s="26">
        <f>AVERAGE(C2:G2)</f>
        <v>3420.4</v>
      </c>
      <c r="I2" s="26">
        <f>MAX(H2:H5)</f>
        <v>3483.4</v>
      </c>
      <c r="J2" s="26">
        <f>MEDIAN(C6:G6)</f>
        <v>3624</v>
      </c>
      <c r="K2" s="27">
        <f>H2/$I$2</f>
        <v>0.98191422173738296</v>
      </c>
      <c r="L2" s="24">
        <f>K2*$J$2</f>
        <v>3558.4571395762759</v>
      </c>
      <c r="M2" s="19">
        <f>L2*1.011*1.011</f>
        <v>3637.173769960842</v>
      </c>
      <c r="N2" s="1"/>
      <c r="O2" s="1"/>
    </row>
    <row r="3" spans="1:15">
      <c r="A3" s="1" t="s">
        <v>99</v>
      </c>
      <c r="B3" s="1" t="s">
        <v>98</v>
      </c>
      <c r="C3" s="9">
        <f>'Load Data'!L8</f>
        <v>3163</v>
      </c>
      <c r="D3" s="9">
        <f>'Load Data'!M8</f>
        <v>3286</v>
      </c>
      <c r="E3" s="9">
        <f>'Load Data'!N8</f>
        <v>3470</v>
      </c>
      <c r="F3" s="9">
        <f>'Load Data'!O8</f>
        <v>3819</v>
      </c>
      <c r="G3" s="9">
        <f>'Load Data'!P8</f>
        <v>2795</v>
      </c>
      <c r="H3" s="26">
        <f t="shared" ref="H3" si="0">AVERAGE(C3:G3)</f>
        <v>3306.6</v>
      </c>
      <c r="I3" s="28"/>
      <c r="J3" s="28"/>
      <c r="K3" s="27">
        <f>H3/$I$2</f>
        <v>0.94924499052649702</v>
      </c>
      <c r="L3" s="24">
        <f>K3*$J$2</f>
        <v>3440.0638456680254</v>
      </c>
      <c r="M3" s="19">
        <f t="shared" ref="M3:M5" si="1">L3*1.011*1.011</f>
        <v>3516.1614979980468</v>
      </c>
      <c r="N3" s="1"/>
    </row>
    <row r="4" spans="1:15">
      <c r="A4" s="1" t="s">
        <v>100</v>
      </c>
      <c r="B4" s="1" t="s">
        <v>98</v>
      </c>
      <c r="C4" s="9">
        <f>'Load Data'!L9</f>
        <v>3624</v>
      </c>
      <c r="D4" s="9">
        <f>'Load Data'!M9</f>
        <v>3179</v>
      </c>
      <c r="E4" s="9">
        <f>'Load Data'!N9</f>
        <v>3729</v>
      </c>
      <c r="F4" s="9">
        <f>'Load Data'!O9</f>
        <v>3597</v>
      </c>
      <c r="G4" s="9">
        <f>'Load Data'!P9</f>
        <v>3288</v>
      </c>
      <c r="H4" s="26">
        <f>AVERAGE(C4:G4)</f>
        <v>3483.4</v>
      </c>
      <c r="I4" s="28"/>
      <c r="J4" s="28"/>
      <c r="K4" s="27">
        <f>H4/$I$2</f>
        <v>1</v>
      </c>
      <c r="L4" s="24">
        <f>K4*$J$2</f>
        <v>3624</v>
      </c>
      <c r="M4" s="19">
        <f t="shared" si="1"/>
        <v>3704.1665039999993</v>
      </c>
      <c r="N4" s="1"/>
    </row>
    <row r="5" spans="1:15" ht="15.75" thickBot="1">
      <c r="A5" s="14" t="s">
        <v>101</v>
      </c>
      <c r="B5" s="14" t="s">
        <v>98</v>
      </c>
      <c r="C5" s="15">
        <f>'Load Data'!L10</f>
        <v>2827</v>
      </c>
      <c r="D5" s="15">
        <f>'Load Data'!M10</f>
        <v>2756</v>
      </c>
      <c r="E5" s="15">
        <f>'Load Data'!N10</f>
        <v>2935</v>
      </c>
      <c r="F5" s="15">
        <f>'Load Data'!O10</f>
        <v>3044</v>
      </c>
      <c r="G5" s="15">
        <f>'Load Data'!P10</f>
        <v>2959</v>
      </c>
      <c r="H5" s="29">
        <f>AVERAGE(C5:G5)</f>
        <v>2904.2</v>
      </c>
      <c r="I5" s="30"/>
      <c r="J5" s="30"/>
      <c r="K5" s="31">
        <f t="shared" ref="K5" si="2">H5/$I$2</f>
        <v>0.83372567032209899</v>
      </c>
      <c r="L5" s="25">
        <f>K5*$J$2</f>
        <v>3021.421829247287</v>
      </c>
      <c r="M5" s="17">
        <f t="shared" si="1"/>
        <v>3088.2587015320655</v>
      </c>
      <c r="N5" s="1"/>
    </row>
    <row r="6" spans="1:15">
      <c r="B6" s="5" t="s">
        <v>102</v>
      </c>
      <c r="C6" s="8">
        <f>MAX(C2:C5)</f>
        <v>3624</v>
      </c>
      <c r="D6" s="8">
        <f>MAX(D2:D5)</f>
        <v>3286</v>
      </c>
      <c r="E6" s="8">
        <f>MAX(E2:E5)</f>
        <v>4036</v>
      </c>
      <c r="F6" s="8">
        <f>MAX(F2:F5)</f>
        <v>3819</v>
      </c>
      <c r="G6" s="8">
        <f>MAX(G2:G5)</f>
        <v>3288</v>
      </c>
      <c r="H6" s="6"/>
      <c r="I6" s="6"/>
      <c r="J6" s="6"/>
      <c r="K6" s="10"/>
      <c r="L6" s="6"/>
      <c r="M6" s="19"/>
    </row>
    <row r="11" spans="1:15">
      <c r="N11" s="1"/>
    </row>
    <row r="12" spans="1:15">
      <c r="N1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V5" sqref="V4:V5"/>
    </sheetView>
  </sheetViews>
  <sheetFormatPr defaultRowHeight="15"/>
  <cols>
    <col min="2" max="2" width="10.42578125" bestFit="1" customWidth="1"/>
    <col min="3" max="4" width="9.85546875" bestFit="1" customWidth="1"/>
    <col min="5" max="5" width="11.85546875" customWidth="1"/>
    <col min="6" max="8" width="10.28515625" customWidth="1"/>
    <col min="9" max="9" width="12.42578125" customWidth="1"/>
    <col min="10" max="10" width="11.140625" customWidth="1"/>
    <col min="21" max="21" width="15.42578125" customWidth="1"/>
    <col min="22" max="22" width="18.42578125" customWidth="1"/>
  </cols>
  <sheetData>
    <row r="1" spans="1:10" ht="120.75" thickBot="1">
      <c r="B1" s="11" t="s">
        <v>89</v>
      </c>
      <c r="C1" s="11" t="s">
        <v>90</v>
      </c>
      <c r="D1" s="12" t="s">
        <v>103</v>
      </c>
      <c r="E1" s="12" t="s">
        <v>104</v>
      </c>
      <c r="F1" s="12" t="s">
        <v>105</v>
      </c>
      <c r="G1" s="12" t="s">
        <v>106</v>
      </c>
      <c r="H1" s="12" t="s">
        <v>107</v>
      </c>
      <c r="I1" s="13" t="s">
        <v>108</v>
      </c>
      <c r="J1" s="13" t="s">
        <v>109</v>
      </c>
    </row>
    <row r="2" spans="1:10" ht="15.75" thickBot="1">
      <c r="A2" s="20"/>
      <c r="B2" s="14" t="s">
        <v>110</v>
      </c>
      <c r="C2" s="14" t="s">
        <v>111</v>
      </c>
      <c r="D2" s="16">
        <f>'Load Data'!L12</f>
        <v>3786</v>
      </c>
      <c r="E2" s="16">
        <f>'Load Data'!M12</f>
        <v>4155</v>
      </c>
      <c r="F2" s="16">
        <f>'Load Data'!N12</f>
        <v>3628</v>
      </c>
      <c r="G2" s="16">
        <f>'Load Data'!O12</f>
        <v>4114</v>
      </c>
      <c r="H2" s="16">
        <f>'Load Data'!P12</f>
        <v>4155</v>
      </c>
      <c r="I2" s="23">
        <f>MEDIAN(D2:H2)</f>
        <v>4114</v>
      </c>
      <c r="J2" s="22">
        <f>I2*1.011*1.011</f>
        <v>4205.0057939999997</v>
      </c>
    </row>
    <row r="3" spans="1:10">
      <c r="A3" s="32" t="s">
        <v>112</v>
      </c>
      <c r="B3" s="1" t="s">
        <v>113</v>
      </c>
      <c r="C3" s="1" t="s">
        <v>111</v>
      </c>
      <c r="D3" s="18">
        <f>'Load Data'!L13</f>
        <v>3902</v>
      </c>
      <c r="E3" s="18">
        <f>'Load Data'!M13</f>
        <v>3924</v>
      </c>
      <c r="F3" s="18">
        <f>'Load Data'!N13</f>
        <v>4748</v>
      </c>
      <c r="G3" s="18">
        <f>'Load Data'!O13</f>
        <v>4807</v>
      </c>
      <c r="H3" s="18">
        <f>'Load Data'!P13</f>
        <v>4297</v>
      </c>
      <c r="I3" s="24">
        <f>MEDIAN($D$7:$H$7)</f>
        <v>4326</v>
      </c>
      <c r="J3" s="19">
        <f t="shared" ref="J3:J6" si="0">I3*1.011*1.011</f>
        <v>4421.6954459999988</v>
      </c>
    </row>
    <row r="4" spans="1:10">
      <c r="A4" s="33"/>
      <c r="B4" s="1" t="s">
        <v>114</v>
      </c>
      <c r="C4" s="1" t="s">
        <v>111</v>
      </c>
      <c r="D4" s="18">
        <f>'Load Data'!M2</f>
        <v>3866</v>
      </c>
      <c r="E4" s="18">
        <f>'Load Data'!N2</f>
        <v>3833</v>
      </c>
      <c r="F4" s="18">
        <f>'Load Data'!O2</f>
        <v>4187</v>
      </c>
      <c r="G4" s="18">
        <f>'Load Data'!P2</f>
        <v>3973</v>
      </c>
      <c r="H4" s="18">
        <f>'Load Data'!Q2</f>
        <v>4326</v>
      </c>
      <c r="I4" s="24">
        <f t="shared" ref="I4:I5" si="1">MEDIAN($D$7:$H$7)</f>
        <v>4326</v>
      </c>
      <c r="J4" s="19">
        <f t="shared" si="0"/>
        <v>4421.6954459999988</v>
      </c>
    </row>
    <row r="5" spans="1:10" ht="15.75" thickBot="1">
      <c r="A5" s="34"/>
      <c r="B5" s="14" t="s">
        <v>115</v>
      </c>
      <c r="C5" s="14" t="s">
        <v>111</v>
      </c>
      <c r="D5" s="16">
        <f>'Load Data'!M3</f>
        <v>3680</v>
      </c>
      <c r="E5" s="16">
        <f>'Load Data'!N3</f>
        <v>4182</v>
      </c>
      <c r="F5" s="15">
        <f>'Load Data'!O3</f>
        <v>4323</v>
      </c>
      <c r="G5" s="15">
        <f>'Load Data'!P3</f>
        <v>4206</v>
      </c>
      <c r="H5" s="15">
        <f>'Load Data'!Q3</f>
        <v>3997</v>
      </c>
      <c r="I5" s="25">
        <f t="shared" si="1"/>
        <v>4326</v>
      </c>
      <c r="J5" s="17">
        <f t="shared" si="0"/>
        <v>4421.6954459999988</v>
      </c>
    </row>
    <row r="6" spans="1:10" ht="15.75" thickBot="1">
      <c r="B6" s="14" t="s">
        <v>116</v>
      </c>
      <c r="C6" s="14" t="s">
        <v>111</v>
      </c>
      <c r="D6" s="16">
        <f>'Load Data'!M4</f>
        <v>3790</v>
      </c>
      <c r="E6" s="16">
        <f>'Load Data'!N4</f>
        <v>3820</v>
      </c>
      <c r="F6" s="16">
        <f>'Load Data'!O4</f>
        <v>3910</v>
      </c>
      <c r="G6" s="16">
        <f>'Load Data'!P4</f>
        <v>4132</v>
      </c>
      <c r="H6" s="16">
        <f>'Load Data'!Q4</f>
        <v>3790</v>
      </c>
      <c r="I6" s="25">
        <f t="shared" ref="I3:I6" si="2">MEDIAN(D6:H6)</f>
        <v>3820</v>
      </c>
      <c r="J6" s="22">
        <f t="shared" si="0"/>
        <v>3904.5022199999989</v>
      </c>
    </row>
    <row r="7" spans="1:10">
      <c r="C7" s="5" t="s">
        <v>102</v>
      </c>
      <c r="D7" s="8">
        <f t="shared" ref="D7:F7" si="3">MAX(D2:D6)</f>
        <v>3902</v>
      </c>
      <c r="E7" s="8">
        <f t="shared" si="3"/>
        <v>4182</v>
      </c>
      <c r="F7" s="8">
        <f t="shared" si="3"/>
        <v>4748</v>
      </c>
      <c r="G7" s="8">
        <f t="shared" ref="G7:H7" si="4">MAX(G2:G6)</f>
        <v>4807</v>
      </c>
      <c r="H7" s="8">
        <f t="shared" si="4"/>
        <v>4326</v>
      </c>
      <c r="I7" s="6"/>
      <c r="J7" s="6"/>
    </row>
    <row r="16" spans="1:10">
      <c r="F16" s="7"/>
      <c r="G16" s="7"/>
      <c r="H16" s="7"/>
    </row>
  </sheetData>
  <mergeCells count="1">
    <mergeCell ref="A3:A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3C0DF78D2054488A43EB2916C830C" ma:contentTypeVersion="19" ma:contentTypeDescription="Create a new document." ma:contentTypeScope="" ma:versionID="5fc034cd93a9df7eb1c089123f181fe1">
  <xsd:schema xmlns:xsd="http://www.w3.org/2001/XMLSchema" xmlns:xs="http://www.w3.org/2001/XMLSchema" xmlns:p="http://schemas.microsoft.com/office/2006/metadata/properties" xmlns:ns2="66df9282-8695-40ca-906b-a1ca8a17edfd" xmlns:ns3="7535295a-62c9-4317-9096-68d3c97f894b" targetNamespace="http://schemas.microsoft.com/office/2006/metadata/properties" ma:root="true" ma:fieldsID="1f9c765812b6388de0c9162fef699ad8" ns2:_="" ns3:_="">
    <xsd:import namespace="66df9282-8695-40ca-906b-a1ca8a17edfd"/>
    <xsd:import namespace="7535295a-62c9-4317-9096-68d3c97f89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od_x0020_Time" minOccurs="0"/>
                <xsd:element ref="ns3:Mod_x0020_Tim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f9282-8695-40ca-906b-a1ca8a17ed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131f3c-4101-4863-a823-5ef96cd67d50}" ma:internalName="TaxCatchAll" ma:showField="CatchAllData" ma:web="66df9282-8695-40ca-906b-a1ca8a17e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295a-62c9-4317-9096-68d3c97f894b" elementFormDefault="qualified">
    <xsd:import namespace="http://schemas.microsoft.com/office/2006/documentManagement/types"/>
    <xsd:import namespace="http://schemas.microsoft.com/office/infopath/2007/PartnerControls"/>
    <xsd:element name="Mod_x0020_Time" ma:index="10" nillable="true" ma:displayName="Mod Time" ma:list="{7535295a-62c9-4317-9096-68d3c97f894b}" ma:internalName="Mod_x0020_Time" ma:showField="Title">
      <xsd:simpleType>
        <xsd:restriction base="dms:Lookup"/>
      </xsd:simpleType>
    </xsd:element>
    <xsd:element name="Mod_x0020_Time_x003a_Modified" ma:index="11" nillable="true" ma:displayName="Mod Time:Modified" ma:list="{7535295a-62c9-4317-9096-68d3c97f894b}" ma:internalName="Mod_x0020_Time_x003a_Modified" ma:readOnly="true" ma:showField="Modified" ma:web="66df9282-8695-40ca-906b-a1ca8a17edfd">
      <xsd:simpleType>
        <xsd:restriction base="dms:Lookup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52913-d385-4540-b196-addd55769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35295a-62c9-4317-9096-68d3c97f894b">
      <Terms xmlns="http://schemas.microsoft.com/office/infopath/2007/PartnerControls"/>
    </lcf76f155ced4ddcb4097134ff3c332f>
    <Mod_x0020_Time xmlns="7535295a-62c9-4317-9096-68d3c97f894b" xsi:nil="true"/>
    <TaxCatchAll xmlns="66df9282-8695-40ca-906b-a1ca8a17edfd" xsi:nil="true"/>
  </documentManagement>
</p:properties>
</file>

<file path=customXml/itemProps1.xml><?xml version="1.0" encoding="utf-8"?>
<ds:datastoreItem xmlns:ds="http://schemas.openxmlformats.org/officeDocument/2006/customXml" ds:itemID="{22343421-F0DD-4335-982B-FC48290CDDFC}"/>
</file>

<file path=customXml/itemProps2.xml><?xml version="1.0" encoding="utf-8"?>
<ds:datastoreItem xmlns:ds="http://schemas.openxmlformats.org/officeDocument/2006/customXml" ds:itemID="{4218D94A-DF85-4AA3-8D2E-BA0722B5C459}"/>
</file>

<file path=customXml/itemProps3.xml><?xml version="1.0" encoding="utf-8"?>
<ds:datastoreItem xmlns:ds="http://schemas.openxmlformats.org/officeDocument/2006/customXml" ds:itemID="{685290DA-FB8C-42AE-BC7E-8DBAFF696285}"/>
</file>

<file path=docMetadata/LabelInfo.xml><?xml version="1.0" encoding="utf-8"?>
<clbl:labelList xmlns:clbl="http://schemas.microsoft.com/office/2020/mipLabelMetadata">
  <clbl:label id="{e9692091-66b8-45b5-9087-387cbcef98ca}" enabled="1" method="Privileged" siteId="{3230926a-71b7-4370-a137-197badc066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Southwest Power Pool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Edin Terzic</dc:creator>
  <cp:keywords/>
  <dc:description/>
  <cp:lastModifiedBy/>
  <cp:revision/>
  <dcterms:created xsi:type="dcterms:W3CDTF">2022-07-26T14:10:12Z</dcterms:created>
  <dcterms:modified xsi:type="dcterms:W3CDTF">2026-02-04T00:44:20Z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0x0101006763C0DF78D2054488A43EB2916C830C</vt:lpwstr>
  </property>
  <property fmtid="{D5CDD505-2E9C-101B-9397-08002B2CF9AE}" pid="3" name="MediaServiceImageTags">
    <vt:lpwstr/>
  </property>
</Properties>
</file>